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contracte mai -dec 2022\"/>
    </mc:Choice>
  </mc:AlternateContent>
  <xr:revisionPtr revIDLastSave="0" documentId="13_ncr:1_{FCC9FF5B-2F3A-45E6-B141-0E2C989B2DBF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K16" i="1"/>
  <c r="J16" i="1"/>
  <c r="I16" i="1"/>
  <c r="D16" i="1"/>
  <c r="C16" i="1"/>
  <c r="K15" i="1"/>
  <c r="J15" i="1"/>
  <c r="I15" i="1"/>
  <c r="D15" i="1"/>
  <c r="C15" i="1"/>
  <c r="K14" i="1"/>
  <c r="J14" i="1"/>
  <c r="I14" i="1"/>
  <c r="D14" i="1"/>
  <c r="C14" i="1"/>
  <c r="F14" i="1" s="1"/>
  <c r="H14" i="1" s="1"/>
  <c r="L13" i="1"/>
  <c r="E13" i="1"/>
  <c r="D13" i="1"/>
  <c r="C13" i="1"/>
  <c r="L12" i="1"/>
  <c r="D12" i="1"/>
  <c r="C12" i="1"/>
  <c r="K11" i="1"/>
  <c r="J11" i="1"/>
  <c r="I11" i="1"/>
  <c r="D11" i="1"/>
  <c r="C11" i="1"/>
  <c r="K10" i="1"/>
  <c r="J10" i="1"/>
  <c r="I10" i="1"/>
  <c r="D10" i="1"/>
  <c r="C10" i="1"/>
  <c r="K9" i="1"/>
  <c r="J9" i="1"/>
  <c r="I9" i="1"/>
  <c r="D9" i="1"/>
  <c r="C9" i="1"/>
  <c r="L10" i="1" l="1"/>
  <c r="F12" i="1"/>
  <c r="H12" i="1" s="1"/>
  <c r="M12" i="1" s="1"/>
  <c r="F16" i="1"/>
  <c r="H16" i="1" s="1"/>
  <c r="K18" i="1"/>
  <c r="D18" i="1"/>
  <c r="L11" i="1"/>
  <c r="L15" i="1"/>
  <c r="F9" i="1"/>
  <c r="H9" i="1" s="1"/>
  <c r="F13" i="1"/>
  <c r="H13" i="1" s="1"/>
  <c r="M13" i="1" s="1"/>
  <c r="L14" i="1"/>
  <c r="J18" i="1"/>
  <c r="L16" i="1"/>
  <c r="M16" i="1" s="1"/>
  <c r="C18" i="1"/>
  <c r="F10" i="1"/>
  <c r="H10" i="1" s="1"/>
  <c r="M10" i="1" s="1"/>
  <c r="F11" i="1"/>
  <c r="H11" i="1" s="1"/>
  <c r="M11" i="1" s="1"/>
  <c r="F15" i="1"/>
  <c r="H15" i="1" s="1"/>
  <c r="M14" i="1"/>
  <c r="E18" i="1"/>
  <c r="I18" i="1"/>
  <c r="L9" i="1"/>
  <c r="L18" i="1" l="1"/>
  <c r="M15" i="1"/>
  <c r="F18" i="1"/>
  <c r="H18" i="1"/>
  <c r="M9" i="1"/>
  <c r="M18" i="1" s="1"/>
</calcChain>
</file>

<file path=xl/sharedStrings.xml><?xml version="1.0" encoding="utf-8"?>
<sst xmlns="http://schemas.openxmlformats.org/spreadsheetml/2006/main" count="34" uniqueCount="34">
  <si>
    <t xml:space="preserve">CAS DAMBOVITA </t>
  </si>
  <si>
    <t>CONTRACT 2022</t>
  </si>
  <si>
    <t xml:space="preserve">CENTRE MULTIFUNCTIONALE  </t>
  </si>
  <si>
    <t xml:space="preserve">FURNIZOR </t>
  </si>
  <si>
    <t>NR</t>
  </si>
  <si>
    <t>IAN</t>
  </si>
  <si>
    <t xml:space="preserve">MARTIE </t>
  </si>
  <si>
    <t xml:space="preserve">FEB </t>
  </si>
  <si>
    <t xml:space="preserve">TRIM 1 </t>
  </si>
  <si>
    <t>APR</t>
  </si>
  <si>
    <t xml:space="preserve">4 LUNI </t>
  </si>
  <si>
    <t>tr2</t>
  </si>
  <si>
    <t>tr 3</t>
  </si>
  <si>
    <t>tr 4</t>
  </si>
  <si>
    <t>CTR</t>
  </si>
  <si>
    <t xml:space="preserve">SC LORENTINA 2102 SRL </t>
  </si>
  <si>
    <t>14R/2021</t>
  </si>
  <si>
    <t xml:space="preserve">SC IVAKINETIC SRL  </t>
  </si>
  <si>
    <t>15R/2021</t>
  </si>
  <si>
    <t xml:space="preserve">SPITALUL JUDETEAN URGENTA TARGOVISTE </t>
  </si>
  <si>
    <t>1R/2021</t>
  </si>
  <si>
    <t xml:space="preserve">SPITALUL MUNICIPAL MORENI </t>
  </si>
  <si>
    <t>4R/2021</t>
  </si>
  <si>
    <t xml:space="preserve">SPITALUL ORASENESC PUCIOASA </t>
  </si>
  <si>
    <t>11R/2021</t>
  </si>
  <si>
    <t>SC ALMINA TRADING SA</t>
  </si>
  <si>
    <t>8R/2021</t>
  </si>
  <si>
    <t>TBRCM SA BUCURESTI SUC PUCIOASA</t>
  </si>
  <si>
    <t>12R/2021</t>
  </si>
  <si>
    <t>SC TURISM SA PUCIOASA</t>
  </si>
  <si>
    <t>13R/2021</t>
  </si>
  <si>
    <t>TOTAL:</t>
  </si>
  <si>
    <t>AN</t>
  </si>
  <si>
    <t>MAI -DECEMBRIE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</si>
</sst>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2" fontId="2" fillId="2" borderId="1" xfId="0" applyNumberFormat="1" applyFont="1" applyFill="1" applyBorder="1"/>
    <xf numFmtId="2" fontId="2" fillId="0" borderId="1" xfId="0" applyNumberFormat="1" applyFont="1" applyBorder="1"/>
    <xf numFmtId="2" fontId="2" fillId="3" borderId="1" xfId="0" applyNumberFormat="1" applyFont="1" applyFill="1" applyBorder="1"/>
    <xf numFmtId="2" fontId="1" fillId="2" borderId="1" xfId="0" applyNumberFormat="1" applyFont="1" applyFill="1" applyBorder="1"/>
    <xf numFmtId="2" fontId="1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8"/>
  <sheetViews>
    <sheetView tabSelected="1" workbookViewId="0">
      <selection activeCell="H23" sqref="H23"/>
    </sheetView>
  </sheetViews>
  <sheetFormatPr defaultRowHeight="15" x14ac:dyDescent="0.25"/>
  <cols>
    <col min="12" max="12" width="9.28515625" customWidth="1"/>
  </cols>
  <sheetData>
    <row r="3" spans="1:13" x14ac:dyDescent="0.25">
      <c r="A3" t="s">
        <v>0</v>
      </c>
    </row>
    <row r="5" spans="1:13" x14ac:dyDescent="0.25">
      <c r="C5" t="s">
        <v>1</v>
      </c>
    </row>
    <row r="6" spans="1:13" x14ac:dyDescent="0.25">
      <c r="C6" t="s">
        <v>2</v>
      </c>
    </row>
    <row r="7" spans="1:13" ht="22.5" customHeight="1" x14ac:dyDescent="0.25">
      <c r="A7" s="8" t="s">
        <v>3</v>
      </c>
      <c r="B7" s="9" t="s">
        <v>4</v>
      </c>
      <c r="C7" s="8" t="s">
        <v>5</v>
      </c>
      <c r="D7" s="8" t="s">
        <v>7</v>
      </c>
      <c r="E7" s="10" t="s">
        <v>6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11" t="s">
        <v>33</v>
      </c>
      <c r="M7" s="8" t="s">
        <v>32</v>
      </c>
    </row>
    <row r="8" spans="1:13" x14ac:dyDescent="0.25">
      <c r="A8" s="8"/>
      <c r="B8" s="8" t="s">
        <v>14</v>
      </c>
      <c r="C8" s="12">
        <v>2022</v>
      </c>
      <c r="D8" s="12">
        <v>2022</v>
      </c>
      <c r="E8" s="12">
        <v>2022</v>
      </c>
      <c r="F8" s="12">
        <v>2022</v>
      </c>
      <c r="G8" s="12">
        <v>2022</v>
      </c>
      <c r="H8" s="12">
        <v>2022</v>
      </c>
      <c r="I8" s="12">
        <v>2022</v>
      </c>
      <c r="J8" s="12">
        <v>2022</v>
      </c>
      <c r="K8" s="12">
        <v>2022</v>
      </c>
      <c r="L8" s="12">
        <v>2022</v>
      </c>
      <c r="M8" s="8">
        <v>2022</v>
      </c>
    </row>
    <row r="9" spans="1:13" x14ac:dyDescent="0.25">
      <c r="A9" s="3" t="s">
        <v>15</v>
      </c>
      <c r="B9" s="3" t="s">
        <v>16</v>
      </c>
      <c r="C9" s="5">
        <f>42658.33+3199.89-1038.19-322.53</f>
        <v>44497.5</v>
      </c>
      <c r="D9" s="5">
        <f>43739+44.75+45.07+357.08+1358.48+322.53</f>
        <v>45866.91</v>
      </c>
      <c r="E9" s="5">
        <v>44329.64</v>
      </c>
      <c r="F9" s="6">
        <f>C9+D9+E9</f>
        <v>134694.04999999999</v>
      </c>
      <c r="G9" s="2">
        <v>48589.35</v>
      </c>
      <c r="H9" s="4">
        <f>F9+G9</f>
        <v>183283.4</v>
      </c>
      <c r="I9" s="4">
        <f>315099.95*28.57142857142%</f>
        <v>90028.557142830134</v>
      </c>
      <c r="J9" s="4">
        <f>315099.95*42.85714285714/100</f>
        <v>135042.83571427671</v>
      </c>
      <c r="K9" s="4">
        <f>315099.95*28.57142857142%</f>
        <v>90028.557142830134</v>
      </c>
      <c r="L9" s="4">
        <f>I9+J9+K9</f>
        <v>315099.94999993697</v>
      </c>
      <c r="M9" s="4">
        <f>H9+L9</f>
        <v>498383.349999937</v>
      </c>
    </row>
    <row r="10" spans="1:13" x14ac:dyDescent="0.25">
      <c r="A10" s="3" t="s">
        <v>17</v>
      </c>
      <c r="B10" s="3" t="s">
        <v>18</v>
      </c>
      <c r="C10" s="5">
        <f>44961.17+3367.52-1058.89-2114.55</f>
        <v>45155.249999999993</v>
      </c>
      <c r="D10" s="5">
        <f>46120.4+51.9+43.73+355.82-2112.29</f>
        <v>44459.560000000005</v>
      </c>
      <c r="E10" s="5">
        <v>44008.12</v>
      </c>
      <c r="F10" s="6">
        <f>C10+D10+E10</f>
        <v>133622.93</v>
      </c>
      <c r="G10" s="2">
        <v>47308.08</v>
      </c>
      <c r="H10" s="4">
        <f t="shared" ref="H10:H16" si="0">F10+G10</f>
        <v>180931.01</v>
      </c>
      <c r="I10" s="4">
        <f>398097.05*28.57142857142/100</f>
        <v>113742.01428568017</v>
      </c>
      <c r="J10" s="4">
        <f>398097.05*42.85714285714/100</f>
        <v>170613.02142856005</v>
      </c>
      <c r="K10" s="4">
        <f>398097.05*28.57142857142/100</f>
        <v>113742.01428568017</v>
      </c>
      <c r="L10" s="4">
        <f t="shared" ref="L10:L16" si="1">I10+J10+K10</f>
        <v>398097.04999992042</v>
      </c>
      <c r="M10" s="4">
        <f t="shared" ref="M10:M16" si="2">H10+L10</f>
        <v>579028.05999992043</v>
      </c>
    </row>
    <row r="11" spans="1:13" x14ac:dyDescent="0.25">
      <c r="A11" s="3" t="s">
        <v>19</v>
      </c>
      <c r="B11" s="4" t="s">
        <v>20</v>
      </c>
      <c r="C11" s="5">
        <f>15057.15+1127.39</f>
        <v>16184.539999999999</v>
      </c>
      <c r="D11" s="5">
        <f>15894.17+17.72+14.38+116.96+120.29+452.48</f>
        <v>16616</v>
      </c>
      <c r="E11" s="5">
        <v>16103.31</v>
      </c>
      <c r="F11" s="6">
        <f>C11+D11+E11</f>
        <v>48903.85</v>
      </c>
      <c r="G11" s="2">
        <v>17399.23</v>
      </c>
      <c r="H11" s="4">
        <f t="shared" si="0"/>
        <v>66303.08</v>
      </c>
      <c r="I11" s="4">
        <f>111671.62*28.57142857142/100</f>
        <v>31906.177142847573</v>
      </c>
      <c r="J11" s="4">
        <f>111671.62*42.85714285714/100</f>
        <v>47859.265714282512</v>
      </c>
      <c r="K11" s="4">
        <f>111671.62*28.57142857142/100</f>
        <v>31906.177142847573</v>
      </c>
      <c r="L11" s="4">
        <f t="shared" si="1"/>
        <v>111671.61999997766</v>
      </c>
      <c r="M11" s="4">
        <f t="shared" si="2"/>
        <v>177974.69999997766</v>
      </c>
    </row>
    <row r="12" spans="1:13" x14ac:dyDescent="0.25">
      <c r="A12" s="3" t="s">
        <v>21</v>
      </c>
      <c r="B12" s="3" t="s">
        <v>22</v>
      </c>
      <c r="C12" s="5">
        <f>9725.68+724.34</f>
        <v>10450.02</v>
      </c>
      <c r="D12" s="5">
        <f>10226.59+15.01+6.45+52.47+53.97+209.2</f>
        <v>10563.69</v>
      </c>
      <c r="E12" s="5">
        <v>10347.58</v>
      </c>
      <c r="F12" s="6">
        <f>C12+D12+E12</f>
        <v>31361.29</v>
      </c>
      <c r="G12" s="2">
        <v>0</v>
      </c>
      <c r="H12" s="4">
        <f t="shared" si="0"/>
        <v>31361.29</v>
      </c>
      <c r="I12" s="4">
        <v>0</v>
      </c>
      <c r="J12" s="4">
        <v>0</v>
      </c>
      <c r="K12" s="4">
        <v>0</v>
      </c>
      <c r="L12" s="4">
        <f t="shared" si="1"/>
        <v>0</v>
      </c>
      <c r="M12" s="4">
        <f t="shared" si="2"/>
        <v>31361.29</v>
      </c>
    </row>
    <row r="13" spans="1:13" x14ac:dyDescent="0.25">
      <c r="A13" s="3" t="s">
        <v>23</v>
      </c>
      <c r="B13" s="4" t="s">
        <v>24</v>
      </c>
      <c r="C13" s="5">
        <f>5001.86+373.14-217.71-169.2-2816.09</f>
        <v>2172</v>
      </c>
      <c r="D13" s="4">
        <f>4875.74+28.22+29.02+110.42+2816.09-5615</f>
        <v>2244.4900000000007</v>
      </c>
      <c r="E13" s="4">
        <f>4935.33+5615</f>
        <v>10550.33</v>
      </c>
      <c r="F13" s="6">
        <f>C13+D13+E13</f>
        <v>14966.82</v>
      </c>
      <c r="G13" s="2">
        <v>0</v>
      </c>
      <c r="H13" s="4">
        <f t="shared" si="0"/>
        <v>14966.82</v>
      </c>
      <c r="I13" s="4">
        <v>0</v>
      </c>
      <c r="J13" s="4">
        <v>0</v>
      </c>
      <c r="K13" s="4">
        <v>0</v>
      </c>
      <c r="L13" s="4">
        <f t="shared" si="1"/>
        <v>0</v>
      </c>
      <c r="M13" s="4">
        <f t="shared" si="2"/>
        <v>14966.82</v>
      </c>
    </row>
    <row r="14" spans="1:13" x14ac:dyDescent="0.25">
      <c r="A14" s="3" t="s">
        <v>25</v>
      </c>
      <c r="B14" s="4" t="s">
        <v>26</v>
      </c>
      <c r="C14" s="5">
        <f>25773.63+1933.35</f>
        <v>27706.98</v>
      </c>
      <c r="D14" s="4">
        <f>27243.21+27.03+27.23+221.57+227.88+851.5</f>
        <v>28598.42</v>
      </c>
      <c r="E14" s="4">
        <v>27614.26</v>
      </c>
      <c r="F14" s="6">
        <f>C14+D14+E14</f>
        <v>83919.659999999989</v>
      </c>
      <c r="G14" s="2">
        <v>30413.040000000001</v>
      </c>
      <c r="H14" s="4">
        <f t="shared" si="0"/>
        <v>114332.69999999998</v>
      </c>
      <c r="I14" s="4">
        <f>201601.34*28.57142857142/100</f>
        <v>57600.38285712558</v>
      </c>
      <c r="J14" s="4">
        <f>201601.34*42.85714285714/100</f>
        <v>86400.574285708513</v>
      </c>
      <c r="K14" s="4">
        <f>201601.34*28.57142857142/100</f>
        <v>57600.38285712558</v>
      </c>
      <c r="L14" s="4">
        <f t="shared" si="1"/>
        <v>201601.33999995966</v>
      </c>
      <c r="M14" s="4">
        <f t="shared" si="2"/>
        <v>315934.03999995964</v>
      </c>
    </row>
    <row r="15" spans="1:13" x14ac:dyDescent="0.25">
      <c r="A15" s="3" t="s">
        <v>27</v>
      </c>
      <c r="B15" s="4" t="s">
        <v>28</v>
      </c>
      <c r="C15" s="5">
        <f>42896.43+3200.12-316.55</f>
        <v>45780</v>
      </c>
      <c r="D15" s="4">
        <f>45160.4+61.3+32.34+263.15+270.65+1036.92+316.55</f>
        <v>47141.310000000005</v>
      </c>
      <c r="E15" s="4">
        <v>45713.43</v>
      </c>
      <c r="F15" s="6">
        <f>C15+D15+E15</f>
        <v>138634.74</v>
      </c>
      <c r="G15" s="2">
        <v>47502.86</v>
      </c>
      <c r="H15" s="4">
        <f t="shared" si="0"/>
        <v>186137.59999999998</v>
      </c>
      <c r="I15" s="4">
        <f>317174.35*28.57142857142/100</f>
        <v>90621.242857115663</v>
      </c>
      <c r="J15" s="4">
        <f>317174.35*42.85714285714/100</f>
        <v>135931.8642857052</v>
      </c>
      <c r="K15" s="4">
        <f>317174.35*28.57142857142/100</f>
        <v>90621.242857115663</v>
      </c>
      <c r="L15" s="4">
        <f t="shared" si="1"/>
        <v>317174.34999993653</v>
      </c>
      <c r="M15" s="4">
        <f t="shared" si="2"/>
        <v>503311.94999993651</v>
      </c>
    </row>
    <row r="16" spans="1:13" x14ac:dyDescent="0.25">
      <c r="A16" s="3" t="s">
        <v>29</v>
      </c>
      <c r="B16" s="4" t="s">
        <v>30</v>
      </c>
      <c r="C16" s="4">
        <f>13925.75-13925.75</f>
        <v>0</v>
      </c>
      <c r="D16" s="4">
        <f>14740.49+207.84</f>
        <v>14948.33</v>
      </c>
      <c r="E16" s="4">
        <v>14948.33</v>
      </c>
      <c r="F16" s="6">
        <f>C16+D16+E16</f>
        <v>29896.66</v>
      </c>
      <c r="G16" s="2">
        <v>16787.439999999999</v>
      </c>
      <c r="H16" s="4">
        <f t="shared" si="0"/>
        <v>46684.1</v>
      </c>
      <c r="I16" s="4">
        <f>112355.69*28.57142857142/100</f>
        <v>32101.625714276084</v>
      </c>
      <c r="J16" s="4">
        <f>112355.69*42.85714285714/100</f>
        <v>48152.438571425359</v>
      </c>
      <c r="K16" s="4">
        <f>112355.69*28.57142857142/100</f>
        <v>32101.625714276084</v>
      </c>
      <c r="L16" s="4">
        <f t="shared" si="1"/>
        <v>112355.68999997753</v>
      </c>
      <c r="M16" s="4">
        <f t="shared" si="2"/>
        <v>159039.78999997754</v>
      </c>
    </row>
    <row r="17" spans="1:13" x14ac:dyDescent="0.25">
      <c r="A17" s="3"/>
      <c r="B17" s="4"/>
      <c r="C17" s="4"/>
      <c r="D17" s="4"/>
      <c r="E17" s="4"/>
      <c r="F17" s="6"/>
      <c r="G17" s="2"/>
      <c r="H17" s="2"/>
      <c r="I17" s="4"/>
      <c r="J17" s="2"/>
      <c r="K17" s="4"/>
      <c r="L17" s="2"/>
      <c r="M17" s="4"/>
    </row>
    <row r="18" spans="1:13" x14ac:dyDescent="0.25">
      <c r="A18" s="7" t="s">
        <v>31</v>
      </c>
      <c r="B18" s="7"/>
      <c r="C18" s="7">
        <f t="shared" ref="C18:E18" si="3">SUM(C9:C17)</f>
        <v>191946.29</v>
      </c>
      <c r="D18" s="7">
        <f t="shared" si="3"/>
        <v>210438.71</v>
      </c>
      <c r="E18" s="7">
        <f t="shared" si="3"/>
        <v>213615</v>
      </c>
      <c r="F18" s="7">
        <f t="shared" ref="F18:M18" si="4">SUM(F9:F17)</f>
        <v>615999.99999999988</v>
      </c>
      <c r="G18" s="1">
        <f t="shared" si="4"/>
        <v>208000</v>
      </c>
      <c r="H18" s="7">
        <f t="shared" si="4"/>
        <v>824000</v>
      </c>
      <c r="I18" s="7">
        <f t="shared" si="4"/>
        <v>415999.9999998752</v>
      </c>
      <c r="J18" s="7">
        <f t="shared" si="4"/>
        <v>623999.99999995832</v>
      </c>
      <c r="K18" s="7">
        <f t="shared" si="4"/>
        <v>415999.9999998752</v>
      </c>
      <c r="L18" s="7">
        <f t="shared" si="4"/>
        <v>1455999.999999709</v>
      </c>
      <c r="M18" s="7">
        <f t="shared" si="4"/>
        <v>2279999.999999709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2022-05-11T06:59:32Z</dcterms:modified>
</cp:coreProperties>
</file>